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45" windowWidth="15180" windowHeight="8580"/>
  </bookViews>
  <sheets>
    <sheet name="Calculator" sheetId="1" r:id="rId1"/>
    <sheet name="Instructions" sheetId="2" r:id="rId2"/>
    <sheet name="SPITTER Specs" sheetId="4" r:id="rId3"/>
  </sheets>
  <calcPr calcId="145621"/>
</workbook>
</file>

<file path=xl/calcChain.xml><?xml version="1.0" encoding="utf-8"?>
<calcChain xmlns="http://schemas.openxmlformats.org/spreadsheetml/2006/main">
  <c r="L4" i="1" l="1"/>
  <c r="K4" i="1"/>
  <c r="L14" i="1"/>
  <c r="F13" i="1"/>
  <c r="F12" i="1"/>
  <c r="F11" i="1"/>
  <c r="F10" i="1"/>
  <c r="F9" i="1"/>
  <c r="F8" i="1"/>
  <c r="F7" i="1"/>
  <c r="G13" i="1"/>
  <c r="G12" i="1"/>
  <c r="G11" i="1"/>
  <c r="G10" i="1"/>
  <c r="G9" i="1"/>
  <c r="G8" i="1"/>
  <c r="G7" i="1"/>
  <c r="E13" i="1"/>
  <c r="E12" i="1"/>
  <c r="E11" i="1"/>
  <c r="E10" i="1"/>
  <c r="E9" i="1"/>
  <c r="E8" i="1"/>
  <c r="E7" i="1"/>
  <c r="J4" i="1"/>
  <c r="C21" i="1" l="1"/>
  <c r="C17" i="1" s="1"/>
  <c r="C18" i="1" s="1"/>
  <c r="B28" i="1" s="1"/>
  <c r="C19" i="1" l="1"/>
  <c r="C22" i="1" s="1"/>
  <c r="C23" i="1" l="1"/>
  <c r="C24" i="1" s="1"/>
  <c r="C25" i="1" l="1"/>
  <c r="B29" i="1" s="1"/>
</calcChain>
</file>

<file path=xl/sharedStrings.xml><?xml version="1.0" encoding="utf-8"?>
<sst xmlns="http://schemas.openxmlformats.org/spreadsheetml/2006/main" count="111" uniqueCount="87">
  <si>
    <t>Black</t>
  </si>
  <si>
    <t>Green</t>
  </si>
  <si>
    <t>Light Green</t>
  </si>
  <si>
    <t>Orange</t>
  </si>
  <si>
    <t>Brown</t>
  </si>
  <si>
    <t>Grey</t>
  </si>
  <si>
    <t>Blue</t>
  </si>
  <si>
    <t>K</t>
  </si>
  <si>
    <t>X</t>
  </si>
  <si>
    <t>Color</t>
  </si>
  <si>
    <t>Lateral inside diameter, in.</t>
  </si>
  <si>
    <t>Lateral length, ft</t>
  </si>
  <si>
    <t>Number of SPITTERS</t>
  </si>
  <si>
    <t>Inlet pressure</t>
  </si>
  <si>
    <t>Lateral flow rate</t>
  </si>
  <si>
    <t>Flow rate, first SPITTER</t>
  </si>
  <si>
    <t>Min-Max flow Uniformity</t>
  </si>
  <si>
    <t>Lateral flow velocity</t>
  </si>
  <si>
    <t>Flow rate, last SPITTER</t>
  </si>
  <si>
    <t>OUTPUTS</t>
  </si>
  <si>
    <t>INPUTS</t>
  </si>
  <si>
    <t>End to end pressure loss</t>
  </si>
  <si>
    <t>K Factor</t>
  </si>
  <si>
    <t>Pressure, psi</t>
  </si>
  <si>
    <t>Flow Rate, gph</t>
  </si>
  <si>
    <t>Distribution Uniformity (DU)</t>
  </si>
  <si>
    <t>Flow rate, average SPITTER</t>
  </si>
  <si>
    <t>PRODUCT SPECS</t>
  </si>
  <si>
    <t>Copyright © 2013, Primerus Products, LLC</t>
  </si>
  <si>
    <t>SPOT-SPITTER Color</t>
  </si>
  <si>
    <t>Product Description</t>
  </si>
  <si>
    <t>STANDARD</t>
  </si>
  <si>
    <t>METRIC</t>
  </si>
  <si>
    <t>Usage</t>
  </si>
  <si>
    <t>PSI</t>
  </si>
  <si>
    <t>GPM</t>
  </si>
  <si>
    <t>GPH</t>
  </si>
  <si>
    <t>BAR</t>
  </si>
  <si>
    <t>LPM</t>
  </si>
  <si>
    <t>LPH</t>
  </si>
  <si>
    <t>Green Medium Flow</t>
  </si>
  <si>
    <t>5-15 Gallon</t>
  </si>
  <si>
    <t xml:space="preserve">                 160 Spray</t>
  </si>
  <si>
    <t>Container</t>
  </si>
  <si>
    <t xml:space="preserve">                 Pattern</t>
  </si>
  <si>
    <t>or 8"-10"</t>
  </si>
  <si>
    <t>Flower Pot</t>
  </si>
  <si>
    <t>Lt. Green Low Flow</t>
  </si>
  <si>
    <t>2-7 Gallon</t>
  </si>
  <si>
    <t>or 6"-10"</t>
  </si>
  <si>
    <t>Orange Mini Flow</t>
  </si>
  <si>
    <t>1-3 Gallon</t>
  </si>
  <si>
    <t>or 6"-8"</t>
  </si>
  <si>
    <t>Brown Mini Flow</t>
  </si>
  <si>
    <t xml:space="preserve">                 90 Spray</t>
  </si>
  <si>
    <t>Grey Mini Flow</t>
  </si>
  <si>
    <t>Spray patterns representative of distribution in round containers. SPOT-SPITTERS are packaged 100 per bag.</t>
  </si>
  <si>
    <t>Part #</t>
  </si>
  <si>
    <t>SS-AG160BLK-100</t>
  </si>
  <si>
    <t>Black High Flow</t>
  </si>
  <si>
    <t>15-20 Gallon</t>
  </si>
  <si>
    <t>Pot or 24" - 36"</t>
  </si>
  <si>
    <t>Nursery Box</t>
  </si>
  <si>
    <t>SS-AG160DGN-100</t>
  </si>
  <si>
    <t>SS-AG160LGN-100</t>
  </si>
  <si>
    <t>SS-AG160ORG-100</t>
  </si>
  <si>
    <t>SS-AG90BRN-100</t>
  </si>
  <si>
    <t>SS-AG90GRY-100</t>
  </si>
  <si>
    <t>SS-AG360BLU-100</t>
  </si>
  <si>
    <t>Blue Medium Flow</t>
  </si>
  <si>
    <t>36"-48" Box</t>
  </si>
  <si>
    <t xml:space="preserve">                 360 Spray</t>
  </si>
  <si>
    <t>1. Select the SPITTER color for use. Refer to "SPITTER SPECS" tab for more information.</t>
  </si>
  <si>
    <t>2. Specify the inside diameter of the polyethylene supply lateral in inches</t>
  </si>
  <si>
    <t>3. Specify the length of the polyethylene supply lateral in feet</t>
  </si>
  <si>
    <t>4. Specify the number of SPOT-SPITTERS per supply lateral</t>
  </si>
  <si>
    <t>5. Specify the inlet pressure to the supply lateral in PSI</t>
  </si>
  <si>
    <t>PRODUCT SPECS TABLE</t>
  </si>
  <si>
    <t>Provides specifications of the SPITTER model chosen in Inputs table</t>
  </si>
  <si>
    <t>OUTPUTS TABLE</t>
  </si>
  <si>
    <t>Provides critical information aboiut the operation of the supply lateral</t>
  </si>
  <si>
    <t>WARNINGS</t>
  </si>
  <si>
    <t>Warnings are provided if, based on inputs provided,</t>
  </si>
  <si>
    <t>1. Lateral distribution uniformity is below 90 percent</t>
  </si>
  <si>
    <t>2. Lateral flow velocity is greater than 8 fps</t>
  </si>
  <si>
    <t>SPOT-SPITTER is a registered trademark of Primerus Products, LLC</t>
  </si>
  <si>
    <r>
      <t>SPOT-SPITTER</t>
    </r>
    <r>
      <rPr>
        <vertAlign val="superscript"/>
        <sz val="14"/>
        <rFont val="Symbol"/>
        <family val="1"/>
        <charset val="2"/>
      </rPr>
      <t>Ò</t>
    </r>
    <r>
      <rPr>
        <sz val="14"/>
        <rFont val="Impact"/>
        <family val="2"/>
      </rPr>
      <t xml:space="preserve"> DESIGN CALCULATOR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</si>
</sst>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"/>
    <numFmt numFmtId="165" formatCode="0.0"/>
    <numFmt numFmtId="169" formatCode="0.0\ &quot;GPM&quot;"/>
    <numFmt numFmtId="170" formatCode="0.0\ &quot;fps&quot;"/>
    <numFmt numFmtId="171" formatCode="0.0\ &quot;psi&quot;"/>
    <numFmt numFmtId="172" formatCode="0.0\ &quot;gpm&quot;"/>
    <numFmt numFmtId="173" formatCode="0.0\ &quot;gph&quot;"/>
  </numFmts>
  <fonts count="13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14"/>
      <name val="Symbol"/>
      <family val="1"/>
      <charset val="2"/>
    </font>
    <font>
      <sz val="14"/>
      <name val="Impact"/>
      <family val="2"/>
    </font>
  </fonts>
  <fills count="16">
    <fill>
      <patternFill patternType="none"/>
    </fill>
    <fill>
      <patternFill patternType="gray125"/>
    </fill>
    <fill>
      <patternFill patternType="solid">
        <fgColor rgb="FFA8E0C3"/>
        <bgColor indexed="64"/>
      </patternFill>
    </fill>
    <fill>
      <patternFill patternType="solid">
        <fgColor rgb="FF2F8558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7994B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6">
    <xf numFmtId="0" fontId="0" fillId="0" borderId="0" xfId="0"/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164" fontId="0" fillId="0" borderId="5" xfId="0" applyNumberFormat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0" fillId="0" borderId="0" xfId="0" applyAlignment="1" applyProtection="1">
      <alignment horizontal="right"/>
    </xf>
    <xf numFmtId="0" fontId="2" fillId="0" borderId="8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5" fillId="0" borderId="2" xfId="0" applyFont="1" applyBorder="1" applyProtection="1"/>
    <xf numFmtId="0" fontId="2" fillId="0" borderId="8" xfId="0" applyFont="1" applyBorder="1" applyProtection="1"/>
    <xf numFmtId="0" fontId="2" fillId="0" borderId="9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0" fillId="0" borderId="2" xfId="0" applyBorder="1" applyProtection="1"/>
    <xf numFmtId="0" fontId="0" fillId="0" borderId="5" xfId="0" applyBorder="1" applyAlignment="1" applyProtection="1">
      <alignment horizontal="center"/>
    </xf>
    <xf numFmtId="165" fontId="0" fillId="0" borderId="10" xfId="0" applyNumberFormat="1" applyBorder="1" applyAlignment="1" applyProtection="1">
      <alignment horizontal="center"/>
    </xf>
    <xf numFmtId="165" fontId="0" fillId="0" borderId="0" xfId="0" applyNumberFormat="1" applyBorder="1" applyAlignment="1" applyProtection="1">
      <alignment horizontal="center"/>
    </xf>
    <xf numFmtId="0" fontId="0" fillId="0" borderId="3" xfId="0" applyBorder="1" applyProtection="1"/>
    <xf numFmtId="0" fontId="0" fillId="0" borderId="6" xfId="0" applyBorder="1" applyAlignment="1" applyProtection="1">
      <alignment horizontal="center"/>
    </xf>
    <xf numFmtId="165" fontId="0" fillId="0" borderId="11" xfId="0" applyNumberFormat="1" applyBorder="1" applyAlignment="1" applyProtection="1">
      <alignment horizontal="center"/>
    </xf>
    <xf numFmtId="0" fontId="0" fillId="0" borderId="1" xfId="0" applyBorder="1" applyProtection="1"/>
    <xf numFmtId="172" fontId="0" fillId="0" borderId="4" xfId="0" applyNumberFormat="1" applyBorder="1" applyProtection="1"/>
    <xf numFmtId="170" fontId="0" fillId="0" borderId="5" xfId="0" applyNumberFormat="1" applyBorder="1" applyProtection="1"/>
    <xf numFmtId="165" fontId="0" fillId="0" borderId="0" xfId="0" applyNumberFormat="1" applyProtection="1"/>
    <xf numFmtId="171" fontId="0" fillId="0" borderId="5" xfId="0" applyNumberFormat="1" applyBorder="1" applyAlignment="1" applyProtection="1">
      <alignment horizontal="right"/>
    </xf>
    <xf numFmtId="169" fontId="0" fillId="0" borderId="5" xfId="0" applyNumberFormat="1" applyBorder="1" applyProtection="1"/>
    <xf numFmtId="173" fontId="0" fillId="0" borderId="5" xfId="0" applyNumberFormat="1" applyBorder="1" applyProtection="1"/>
    <xf numFmtId="9" fontId="0" fillId="0" borderId="5" xfId="1" applyFont="1" applyBorder="1" applyProtection="1"/>
    <xf numFmtId="9" fontId="0" fillId="0" borderId="6" xfId="1" applyFont="1" applyBorder="1" applyProtection="1"/>
    <xf numFmtId="0" fontId="3" fillId="0" borderId="0" xfId="0" applyFont="1" applyAlignment="1" applyProtection="1">
      <alignment horizontal="center"/>
    </xf>
    <xf numFmtId="0" fontId="5" fillId="0" borderId="0" xfId="0" applyFont="1" applyProtection="1"/>
    <xf numFmtId="0" fontId="6" fillId="0" borderId="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165" fontId="9" fillId="2" borderId="10" xfId="0" applyNumberFormat="1" applyFont="1" applyFill="1" applyBorder="1" applyAlignment="1">
      <alignment horizontal="center"/>
    </xf>
    <xf numFmtId="2" fontId="9" fillId="2" borderId="18" xfId="0" applyNumberFormat="1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left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left"/>
    </xf>
    <xf numFmtId="0" fontId="9" fillId="4" borderId="2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165" fontId="9" fillId="4" borderId="10" xfId="0" applyNumberFormat="1" applyFont="1" applyFill="1" applyBorder="1" applyAlignment="1">
      <alignment horizontal="center"/>
    </xf>
    <xf numFmtId="2" fontId="9" fillId="4" borderId="18" xfId="0" applyNumberFormat="1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8" fillId="5" borderId="19" xfId="0" applyFont="1" applyFill="1" applyBorder="1" applyAlignment="1">
      <alignment horizontal="left"/>
    </xf>
    <xf numFmtId="0" fontId="7" fillId="4" borderId="20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8" fillId="7" borderId="5" xfId="0" applyFont="1" applyFill="1" applyBorder="1" applyAlignment="1">
      <alignment horizontal="left"/>
    </xf>
    <xf numFmtId="0" fontId="9" fillId="6" borderId="2" xfId="0" applyFont="1" applyFill="1" applyBorder="1" applyAlignment="1">
      <alignment horizontal="center"/>
    </xf>
    <xf numFmtId="0" fontId="9" fillId="6" borderId="18" xfId="0" applyFont="1" applyFill="1" applyBorder="1" applyAlignment="1">
      <alignment horizontal="center"/>
    </xf>
    <xf numFmtId="165" fontId="9" fillId="6" borderId="10" xfId="0" applyNumberFormat="1" applyFont="1" applyFill="1" applyBorder="1" applyAlignment="1">
      <alignment horizontal="center"/>
    </xf>
    <xf numFmtId="2" fontId="9" fillId="6" borderId="18" xfId="0" applyNumberFormat="1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8" fillId="7" borderId="19" xfId="0" applyFont="1" applyFill="1" applyBorder="1" applyAlignment="1">
      <alignment horizontal="left"/>
    </xf>
    <xf numFmtId="0" fontId="7" fillId="6" borderId="20" xfId="0" applyFont="1" applyFill="1" applyBorder="1" applyAlignment="1">
      <alignment horizontal="center"/>
    </xf>
    <xf numFmtId="0" fontId="7" fillId="6" borderId="21" xfId="0" applyFont="1" applyFill="1" applyBorder="1" applyAlignment="1">
      <alignment horizontal="center"/>
    </xf>
    <xf numFmtId="0" fontId="7" fillId="6" borderId="22" xfId="0" applyFont="1" applyFill="1" applyBorder="1" applyAlignment="1">
      <alignment horizontal="center"/>
    </xf>
    <xf numFmtId="0" fontId="8" fillId="9" borderId="5" xfId="0" applyFont="1" applyFill="1" applyBorder="1" applyAlignment="1">
      <alignment horizontal="left"/>
    </xf>
    <xf numFmtId="0" fontId="9" fillId="8" borderId="2" xfId="0" applyFont="1" applyFill="1" applyBorder="1" applyAlignment="1">
      <alignment horizontal="center"/>
    </xf>
    <xf numFmtId="0" fontId="9" fillId="8" borderId="18" xfId="0" applyFont="1" applyFill="1" applyBorder="1" applyAlignment="1">
      <alignment horizontal="center"/>
    </xf>
    <xf numFmtId="165" fontId="9" fillId="8" borderId="10" xfId="0" applyNumberFormat="1" applyFont="1" applyFill="1" applyBorder="1" applyAlignment="1">
      <alignment horizontal="center"/>
    </xf>
    <xf numFmtId="2" fontId="9" fillId="8" borderId="18" xfId="0" applyNumberFormat="1" applyFont="1" applyFill="1" applyBorder="1" applyAlignment="1">
      <alignment horizontal="center"/>
    </xf>
    <xf numFmtId="0" fontId="7" fillId="8" borderId="10" xfId="0" applyFont="1" applyFill="1" applyBorder="1" applyAlignment="1">
      <alignment horizontal="center"/>
    </xf>
    <xf numFmtId="0" fontId="8" fillId="9" borderId="19" xfId="0" applyFont="1" applyFill="1" applyBorder="1" applyAlignment="1">
      <alignment horizontal="left"/>
    </xf>
    <xf numFmtId="0" fontId="7" fillId="8" borderId="20" xfId="0" applyFont="1" applyFill="1" applyBorder="1" applyAlignment="1">
      <alignment horizontal="center"/>
    </xf>
    <xf numFmtId="0" fontId="7" fillId="8" borderId="21" xfId="0" applyFont="1" applyFill="1" applyBorder="1" applyAlignment="1">
      <alignment horizontal="center"/>
    </xf>
    <xf numFmtId="0" fontId="7" fillId="8" borderId="22" xfId="0" applyFont="1" applyFill="1" applyBorder="1" applyAlignment="1">
      <alignment horizontal="center"/>
    </xf>
    <xf numFmtId="0" fontId="8" fillId="11" borderId="5" xfId="0" applyFont="1" applyFill="1" applyBorder="1" applyAlignment="1">
      <alignment horizontal="left"/>
    </xf>
    <xf numFmtId="0" fontId="9" fillId="10" borderId="2" xfId="0" applyFont="1" applyFill="1" applyBorder="1" applyAlignment="1">
      <alignment horizontal="center"/>
    </xf>
    <xf numFmtId="0" fontId="9" fillId="10" borderId="18" xfId="0" applyFont="1" applyFill="1" applyBorder="1" applyAlignment="1">
      <alignment horizontal="center"/>
    </xf>
    <xf numFmtId="165" fontId="9" fillId="10" borderId="10" xfId="0" applyNumberFormat="1" applyFont="1" applyFill="1" applyBorder="1" applyAlignment="1">
      <alignment horizontal="center"/>
    </xf>
    <xf numFmtId="2" fontId="9" fillId="10" borderId="18" xfId="0" applyNumberFormat="1" applyFont="1" applyFill="1" applyBorder="1" applyAlignment="1">
      <alignment horizontal="center"/>
    </xf>
    <xf numFmtId="0" fontId="8" fillId="11" borderId="19" xfId="0" applyFont="1" applyFill="1" applyBorder="1" applyAlignment="1">
      <alignment horizontal="left"/>
    </xf>
    <xf numFmtId="0" fontId="7" fillId="10" borderId="20" xfId="0" applyFont="1" applyFill="1" applyBorder="1" applyAlignment="1">
      <alignment horizontal="center"/>
    </xf>
    <xf numFmtId="0" fontId="7" fillId="10" borderId="21" xfId="0" applyFont="1" applyFill="1" applyBorder="1" applyAlignment="1">
      <alignment horizontal="center"/>
    </xf>
    <xf numFmtId="0" fontId="7" fillId="10" borderId="22" xfId="0" applyFont="1" applyFill="1" applyBorder="1" applyAlignment="1">
      <alignment horizont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7" fillId="12" borderId="5" xfId="0" applyFont="1" applyFill="1" applyBorder="1" applyAlignment="1">
      <alignment horizontal="right"/>
    </xf>
    <xf numFmtId="0" fontId="8" fillId="13" borderId="5" xfId="0" applyFont="1" applyFill="1" applyBorder="1" applyAlignment="1">
      <alignment horizontal="left"/>
    </xf>
    <xf numFmtId="0" fontId="9" fillId="12" borderId="2" xfId="0" applyFont="1" applyFill="1" applyBorder="1" applyAlignment="1">
      <alignment horizontal="center"/>
    </xf>
    <xf numFmtId="0" fontId="9" fillId="12" borderId="18" xfId="0" applyFont="1" applyFill="1" applyBorder="1" applyAlignment="1">
      <alignment horizontal="center"/>
    </xf>
    <xf numFmtId="165" fontId="9" fillId="12" borderId="10" xfId="0" applyNumberFormat="1" applyFont="1" applyFill="1" applyBorder="1" applyAlignment="1">
      <alignment horizontal="center"/>
    </xf>
    <xf numFmtId="2" fontId="9" fillId="12" borderId="18" xfId="0" applyNumberFormat="1" applyFont="1" applyFill="1" applyBorder="1" applyAlignment="1">
      <alignment horizontal="center"/>
    </xf>
    <xf numFmtId="0" fontId="7" fillId="12" borderId="10" xfId="0" applyFont="1" applyFill="1" applyBorder="1" applyAlignment="1">
      <alignment horizontal="center"/>
    </xf>
    <xf numFmtId="0" fontId="8" fillId="13" borderId="5" xfId="0" quotePrefix="1" applyFont="1" applyFill="1" applyBorder="1" applyAlignment="1">
      <alignment horizontal="left"/>
    </xf>
    <xf numFmtId="0" fontId="7" fillId="12" borderId="19" xfId="0" applyFont="1" applyFill="1" applyBorder="1" applyAlignment="1">
      <alignment horizontal="right"/>
    </xf>
    <xf numFmtId="0" fontId="8" fillId="13" borderId="19" xfId="0" applyFont="1" applyFill="1" applyBorder="1" applyAlignment="1">
      <alignment horizontal="left"/>
    </xf>
    <xf numFmtId="0" fontId="7" fillId="12" borderId="20" xfId="0" applyFont="1" applyFill="1" applyBorder="1" applyAlignment="1">
      <alignment horizontal="center"/>
    </xf>
    <xf numFmtId="0" fontId="7" fillId="12" borderId="21" xfId="0" applyFont="1" applyFill="1" applyBorder="1" applyAlignment="1">
      <alignment horizontal="center"/>
    </xf>
    <xf numFmtId="0" fontId="7" fillId="12" borderId="22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right"/>
    </xf>
    <xf numFmtId="0" fontId="7" fillId="2" borderId="19" xfId="0" applyFont="1" applyFill="1" applyBorder="1" applyAlignment="1">
      <alignment horizontal="right"/>
    </xf>
    <xf numFmtId="0" fontId="7" fillId="4" borderId="5" xfId="0" applyFont="1" applyFill="1" applyBorder="1" applyAlignment="1">
      <alignment horizontal="right"/>
    </xf>
    <xf numFmtId="0" fontId="7" fillId="4" borderId="19" xfId="0" applyFont="1" applyFill="1" applyBorder="1" applyAlignment="1">
      <alignment horizontal="right"/>
    </xf>
    <xf numFmtId="0" fontId="7" fillId="6" borderId="5" xfId="0" applyFont="1" applyFill="1" applyBorder="1" applyAlignment="1">
      <alignment horizontal="right"/>
    </xf>
    <xf numFmtId="0" fontId="7" fillId="6" borderId="19" xfId="0" applyFont="1" applyFill="1" applyBorder="1" applyAlignment="1">
      <alignment horizontal="right"/>
    </xf>
    <xf numFmtId="0" fontId="7" fillId="8" borderId="5" xfId="0" applyFont="1" applyFill="1" applyBorder="1" applyAlignment="1">
      <alignment horizontal="right"/>
    </xf>
    <xf numFmtId="0" fontId="7" fillId="8" borderId="19" xfId="0" applyFont="1" applyFill="1" applyBorder="1" applyAlignment="1">
      <alignment horizontal="right"/>
    </xf>
    <xf numFmtId="0" fontId="7" fillId="10" borderId="5" xfId="0" applyFont="1" applyFill="1" applyBorder="1" applyAlignment="1">
      <alignment horizontal="right"/>
    </xf>
    <xf numFmtId="0" fontId="7" fillId="10" borderId="19" xfId="0" applyFont="1" applyFill="1" applyBorder="1" applyAlignment="1">
      <alignment horizontal="right"/>
    </xf>
    <xf numFmtId="0" fontId="7" fillId="14" borderId="5" xfId="0" applyFont="1" applyFill="1" applyBorder="1" applyAlignment="1">
      <alignment horizontal="right"/>
    </xf>
    <xf numFmtId="0" fontId="8" fillId="15" borderId="5" xfId="0" applyFont="1" applyFill="1" applyBorder="1" applyAlignment="1">
      <alignment horizontal="left"/>
    </xf>
    <xf numFmtId="0" fontId="9" fillId="14" borderId="2" xfId="0" applyFont="1" applyFill="1" applyBorder="1" applyAlignment="1">
      <alignment horizontal="center"/>
    </xf>
    <xf numFmtId="0" fontId="9" fillId="14" borderId="18" xfId="0" applyFont="1" applyFill="1" applyBorder="1" applyAlignment="1">
      <alignment horizontal="center"/>
    </xf>
    <xf numFmtId="165" fontId="9" fillId="14" borderId="10" xfId="0" applyNumberFormat="1" applyFont="1" applyFill="1" applyBorder="1" applyAlignment="1">
      <alignment horizontal="center"/>
    </xf>
    <xf numFmtId="2" fontId="9" fillId="14" borderId="18" xfId="0" applyNumberFormat="1" applyFont="1" applyFill="1" applyBorder="1" applyAlignment="1">
      <alignment horizontal="center"/>
    </xf>
    <xf numFmtId="0" fontId="7" fillId="14" borderId="10" xfId="0" applyFont="1" applyFill="1" applyBorder="1" applyAlignment="1">
      <alignment horizontal="center"/>
    </xf>
    <xf numFmtId="0" fontId="7" fillId="14" borderId="19" xfId="0" applyFont="1" applyFill="1" applyBorder="1" applyAlignment="1">
      <alignment horizontal="right"/>
    </xf>
    <xf numFmtId="0" fontId="8" fillId="15" borderId="19" xfId="0" applyFont="1" applyFill="1" applyBorder="1" applyAlignment="1">
      <alignment horizontal="left"/>
    </xf>
    <xf numFmtId="0" fontId="7" fillId="14" borderId="20" xfId="0" applyFont="1" applyFill="1" applyBorder="1" applyAlignment="1">
      <alignment horizontal="center"/>
    </xf>
    <xf numFmtId="0" fontId="7" fillId="14" borderId="21" xfId="0" applyFont="1" applyFill="1" applyBorder="1" applyAlignment="1">
      <alignment horizontal="center"/>
    </xf>
    <xf numFmtId="0" fontId="7" fillId="14" borderId="22" xfId="0" applyFont="1" applyFill="1" applyBorder="1" applyAlignment="1">
      <alignment horizontal="center"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left" indent="3"/>
    </xf>
    <xf numFmtId="0" fontId="2" fillId="0" borderId="0" xfId="0" applyFont="1"/>
    <xf numFmtId="0" fontId="12" fillId="0" borderId="0" xfId="0" applyFont="1" applyBorder="1" applyAlignment="1" applyProtection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7" dropStyle="combo" dx="16" fmlaLink="I4" fmlaRange="$J$6:$J$14" noThreeD="1" sel="3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</xdr:row>
          <xdr:rowOff>9525</xdr:rowOff>
        </xdr:from>
        <xdr:to>
          <xdr:col>2</xdr:col>
          <xdr:colOff>781050</xdr:colOff>
          <xdr:row>6</xdr:row>
          <xdr:rowOff>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38100</xdr:colOff>
      <xdr:row>0</xdr:row>
      <xdr:rowOff>76200</xdr:rowOff>
    </xdr:from>
    <xdr:to>
      <xdr:col>1</xdr:col>
      <xdr:colOff>1066800</xdr:colOff>
      <xdr:row>2</xdr:row>
      <xdr:rowOff>400050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76200"/>
          <a:ext cx="1028700" cy="1028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4"/>
  <sheetViews>
    <sheetView showGridLines="0" tabSelected="1" workbookViewId="0">
      <selection activeCell="C9" sqref="C9"/>
    </sheetView>
  </sheetViews>
  <sheetFormatPr defaultRowHeight="12.75" x14ac:dyDescent="0.2"/>
  <cols>
    <col min="1" max="1" width="1.85546875" style="5" customWidth="1"/>
    <col min="2" max="2" width="31" style="5" customWidth="1"/>
    <col min="3" max="3" width="12" style="5" customWidth="1"/>
    <col min="4" max="4" width="10.5703125" style="5" customWidth="1"/>
    <col min="5" max="5" width="12.5703125" style="5" customWidth="1"/>
    <col min="6" max="6" width="13.140625" style="5" customWidth="1"/>
    <col min="7" max="8" width="14.85546875" style="6" customWidth="1"/>
    <col min="9" max="9" width="9.140625" style="5" hidden="1" customWidth="1"/>
    <col min="10" max="10" width="14.140625" style="5" hidden="1" customWidth="1"/>
    <col min="11" max="12" width="9.140625" style="5" hidden="1" customWidth="1"/>
    <col min="13" max="16384" width="9.140625" style="5"/>
  </cols>
  <sheetData>
    <row r="1" spans="2:12" ht="35.25" customHeight="1" x14ac:dyDescent="0.2"/>
    <row r="2" spans="2:12" ht="20.25" x14ac:dyDescent="0.25">
      <c r="B2" s="135" t="s">
        <v>86</v>
      </c>
      <c r="C2" s="135"/>
      <c r="D2" s="135"/>
      <c r="E2" s="135"/>
      <c r="F2" s="135"/>
      <c r="G2" s="135"/>
    </row>
    <row r="3" spans="2:12" ht="42" customHeight="1" x14ac:dyDescent="0.2"/>
    <row r="4" spans="2:12" ht="13.5" thickBot="1" x14ac:dyDescent="0.25">
      <c r="I4" s="4">
        <v>3</v>
      </c>
      <c r="J4" s="4" t="str">
        <f>CONCATENATE(IF($I4=1,J6,""),IF($I4=2,J7,""),IF($I4=3,J8,""),IF($I4=4,J9,""),IF($I4=5,J10,""),IF($I4=6,J11,""),IF($I4=7,J14,""))</f>
        <v>Light Green</v>
      </c>
      <c r="K4" s="4">
        <f>IF($I4=1,K6,0)+IF($I4=2,K7,0)+IF($I4=3,K8,0)+IF($I4=4,K9,0)+IF($I4=5,K10,0)+IF($I4=6,K11,0)+IF($I4=7,K14,0)</f>
        <v>0.60341086484607809</v>
      </c>
      <c r="L4" s="4">
        <f>IF($I4=1,L6,0)+IF($I4=2,L7,0)+IF($I4=3,L8,0)+IF($I4=4,L9,0)+IF($I4=5,L10,0)+IF($I4=6,L11,0)+IF($I4=7,L14,0)</f>
        <v>1.0536918896583953</v>
      </c>
    </row>
    <row r="5" spans="2:12" ht="13.5" thickBot="1" x14ac:dyDescent="0.25">
      <c r="B5" s="7" t="s">
        <v>20</v>
      </c>
      <c r="C5" s="8"/>
      <c r="E5" s="7" t="s">
        <v>27</v>
      </c>
      <c r="F5" s="9"/>
      <c r="G5" s="8"/>
      <c r="H5" s="10"/>
      <c r="I5" s="4"/>
      <c r="J5" s="4" t="s">
        <v>9</v>
      </c>
      <c r="K5" s="4" t="s">
        <v>8</v>
      </c>
      <c r="L5" s="4" t="s">
        <v>7</v>
      </c>
    </row>
    <row r="6" spans="2:12" ht="16.5" customHeight="1" thickBot="1" x14ac:dyDescent="0.25">
      <c r="B6" s="11" t="s">
        <v>29</v>
      </c>
      <c r="C6" s="1"/>
      <c r="E6" s="12" t="s">
        <v>9</v>
      </c>
      <c r="F6" s="13" t="s">
        <v>23</v>
      </c>
      <c r="G6" s="14" t="s">
        <v>24</v>
      </c>
      <c r="H6" s="10"/>
      <c r="I6" s="4">
        <v>1</v>
      </c>
      <c r="J6" s="4" t="s">
        <v>0</v>
      </c>
      <c r="K6" s="4">
        <v>0.58070656757520289</v>
      </c>
      <c r="L6" s="4">
        <v>2.6525145986580072</v>
      </c>
    </row>
    <row r="7" spans="2:12" x14ac:dyDescent="0.2">
      <c r="B7" s="15" t="s">
        <v>10</v>
      </c>
      <c r="C7" s="3">
        <v>1.0489999999999999</v>
      </c>
      <c r="E7" s="15" t="str">
        <f t="shared" ref="E7:E13" si="0">J6</f>
        <v>Black</v>
      </c>
      <c r="F7" s="16">
        <f>C$10</f>
        <v>20</v>
      </c>
      <c r="G7" s="17">
        <f t="shared" ref="G7:G13" si="1">L6*$C$10^K6</f>
        <v>15.106868397671134</v>
      </c>
      <c r="H7" s="18"/>
      <c r="I7" s="4">
        <v>2</v>
      </c>
      <c r="J7" s="4" t="s">
        <v>1</v>
      </c>
      <c r="K7" s="4">
        <v>0.57196332075412382</v>
      </c>
      <c r="L7" s="4">
        <v>2.0695317677297362</v>
      </c>
    </row>
    <row r="8" spans="2:12" x14ac:dyDescent="0.2">
      <c r="B8" s="15" t="s">
        <v>11</v>
      </c>
      <c r="C8" s="1">
        <v>400</v>
      </c>
      <c r="E8" s="15" t="str">
        <f t="shared" si="0"/>
        <v>Green</v>
      </c>
      <c r="F8" s="16">
        <f t="shared" ref="F8:F13" si="2">C$10</f>
        <v>20</v>
      </c>
      <c r="G8" s="17">
        <f t="shared" si="1"/>
        <v>11.481894022235407</v>
      </c>
      <c r="H8" s="18"/>
      <c r="I8" s="4">
        <v>3</v>
      </c>
      <c r="J8" s="4" t="s">
        <v>2</v>
      </c>
      <c r="K8" s="4">
        <v>0.60341086484607809</v>
      </c>
      <c r="L8" s="4">
        <v>1.0536918896583953</v>
      </c>
    </row>
    <row r="9" spans="2:12" x14ac:dyDescent="0.2">
      <c r="B9" s="15" t="s">
        <v>12</v>
      </c>
      <c r="C9" s="1">
        <v>130</v>
      </c>
      <c r="E9" s="15" t="str">
        <f t="shared" si="0"/>
        <v>Light Green</v>
      </c>
      <c r="F9" s="16">
        <f t="shared" si="2"/>
        <v>20</v>
      </c>
      <c r="G9" s="17">
        <f t="shared" si="1"/>
        <v>6.4234636695874903</v>
      </c>
      <c r="H9" s="18"/>
      <c r="I9" s="4">
        <v>4</v>
      </c>
      <c r="J9" s="4" t="s">
        <v>3</v>
      </c>
      <c r="K9" s="4">
        <v>0.75003484904515816</v>
      </c>
      <c r="L9" s="4">
        <v>0.44272557215220343</v>
      </c>
    </row>
    <row r="10" spans="2:12" ht="13.5" thickBot="1" x14ac:dyDescent="0.25">
      <c r="B10" s="19" t="s">
        <v>13</v>
      </c>
      <c r="C10" s="2">
        <v>20</v>
      </c>
      <c r="E10" s="15" t="str">
        <f t="shared" si="0"/>
        <v>Orange</v>
      </c>
      <c r="F10" s="16">
        <f t="shared" si="2"/>
        <v>20</v>
      </c>
      <c r="G10" s="17">
        <f t="shared" si="1"/>
        <v>4.1874770926692264</v>
      </c>
      <c r="H10" s="18"/>
      <c r="I10" s="4">
        <v>5</v>
      </c>
      <c r="J10" s="4" t="s">
        <v>4</v>
      </c>
      <c r="K10" s="4">
        <v>0.67374923317626412</v>
      </c>
      <c r="L10" s="4">
        <v>0.88242580568721962</v>
      </c>
    </row>
    <row r="11" spans="2:12" x14ac:dyDescent="0.2">
      <c r="E11" s="15" t="str">
        <f t="shared" si="0"/>
        <v>Brown</v>
      </c>
      <c r="F11" s="16">
        <f t="shared" si="2"/>
        <v>20</v>
      </c>
      <c r="G11" s="17">
        <f t="shared" si="1"/>
        <v>6.6411939264408471</v>
      </c>
      <c r="H11" s="18"/>
      <c r="I11" s="4">
        <v>6</v>
      </c>
      <c r="J11" s="4" t="s">
        <v>5</v>
      </c>
      <c r="K11" s="4">
        <v>0.75500100177675067</v>
      </c>
      <c r="L11" s="4">
        <v>0.3140926987987202</v>
      </c>
    </row>
    <row r="12" spans="2:12" x14ac:dyDescent="0.2">
      <c r="E12" s="15" t="str">
        <f t="shared" si="0"/>
        <v>Grey</v>
      </c>
      <c r="F12" s="16">
        <f t="shared" si="2"/>
        <v>20</v>
      </c>
      <c r="G12" s="17">
        <f t="shared" si="1"/>
        <v>3.0153434879751226</v>
      </c>
      <c r="H12" s="18"/>
      <c r="I12" s="4">
        <v>7</v>
      </c>
      <c r="J12" s="4" t="s">
        <v>6</v>
      </c>
      <c r="K12" s="4">
        <v>0.60865703032869045</v>
      </c>
      <c r="L12" s="4">
        <v>1.7560312845544259</v>
      </c>
    </row>
    <row r="13" spans="2:12" ht="13.5" thickBot="1" x14ac:dyDescent="0.25">
      <c r="E13" s="19" t="str">
        <f t="shared" si="0"/>
        <v>Blue</v>
      </c>
      <c r="F13" s="20">
        <f t="shared" si="2"/>
        <v>20</v>
      </c>
      <c r="G13" s="21">
        <f t="shared" si="1"/>
        <v>10.87460027677818</v>
      </c>
      <c r="H13" s="18"/>
      <c r="I13" s="4"/>
      <c r="J13" s="4"/>
      <c r="K13" s="4"/>
      <c r="L13" s="4"/>
    </row>
    <row r="14" spans="2:12" x14ac:dyDescent="0.2">
      <c r="I14" s="4"/>
      <c r="J14" s="4"/>
      <c r="K14" s="4" t="s">
        <v>22</v>
      </c>
      <c r="L14" s="4">
        <f>1-IF(C9&gt;=6,0.56,0)-IF(C9&gt;=10,0.04,0)-IF(C9&gt;=20,0.02,0)-IF(C9&gt;=40,0.01,0)-IF(C9&gt;=100,0.01,0)</f>
        <v>0.35999999999999993</v>
      </c>
    </row>
    <row r="15" spans="2:12" ht="13.5" thickBot="1" x14ac:dyDescent="0.25"/>
    <row r="16" spans="2:12" ht="13.5" thickBot="1" x14ac:dyDescent="0.25">
      <c r="B16" s="7" t="s">
        <v>19</v>
      </c>
      <c r="C16" s="8"/>
    </row>
    <row r="17" spans="2:16" x14ac:dyDescent="0.2">
      <c r="B17" s="22" t="s">
        <v>14</v>
      </c>
      <c r="C17" s="23">
        <f>C9*C21/60</f>
        <v>13.917504617439562</v>
      </c>
      <c r="N17" s="6"/>
      <c r="O17" s="6"/>
    </row>
    <row r="18" spans="2:16" x14ac:dyDescent="0.2">
      <c r="B18" s="15" t="s">
        <v>17</v>
      </c>
      <c r="C18" s="24">
        <f>0.408*C17/C7^2</f>
        <v>5.1602478404830068</v>
      </c>
      <c r="P18" s="25"/>
    </row>
    <row r="19" spans="2:16" x14ac:dyDescent="0.2">
      <c r="B19" s="15" t="s">
        <v>21</v>
      </c>
      <c r="C19" s="26">
        <f>0.433*L14*(C8/100)*1045*((C17/150)^1.852)/C7^4.87</f>
        <v>6.3174920546597209</v>
      </c>
      <c r="P19" s="25"/>
    </row>
    <row r="20" spans="2:16" x14ac:dyDescent="0.2">
      <c r="B20" s="15"/>
      <c r="C20" s="27"/>
    </row>
    <row r="21" spans="2:16" x14ac:dyDescent="0.2">
      <c r="B21" s="15" t="s">
        <v>15</v>
      </c>
      <c r="C21" s="28">
        <f>L4*C10^K4</f>
        <v>6.4234636695874903</v>
      </c>
    </row>
    <row r="22" spans="2:16" x14ac:dyDescent="0.2">
      <c r="B22" s="15" t="s">
        <v>26</v>
      </c>
      <c r="C22" s="28">
        <f>IF(0.75*C19&lt;C10,C21*(C10-0.75*C19)^K4/C10^K4,0)</f>
        <v>5.456518116494717</v>
      </c>
    </row>
    <row r="23" spans="2:16" x14ac:dyDescent="0.2">
      <c r="B23" s="15" t="s">
        <v>18</v>
      </c>
      <c r="C23" s="28">
        <f>IF(C19&lt;C10,C21*(C10-C19)^K4/C10^K4,0)</f>
        <v>5.1084408646316497</v>
      </c>
    </row>
    <row r="24" spans="2:16" x14ac:dyDescent="0.2">
      <c r="B24" s="15" t="s">
        <v>16</v>
      </c>
      <c r="C24" s="29">
        <f>C23/C21</f>
        <v>0.79527823731891822</v>
      </c>
    </row>
    <row r="25" spans="2:16" ht="13.5" thickBot="1" x14ac:dyDescent="0.25">
      <c r="B25" s="19" t="s">
        <v>25</v>
      </c>
      <c r="C25" s="30">
        <f>C23/(C22+0.00001)</f>
        <v>0.93620719174692368</v>
      </c>
    </row>
    <row r="28" spans="2:16" x14ac:dyDescent="0.2">
      <c r="B28" s="31" t="str">
        <f>IF(C18&gt;8,"FLOW VELOCITY GREATER THAN 8 FPS","")</f>
        <v/>
      </c>
      <c r="C28" s="31"/>
    </row>
    <row r="29" spans="2:16" x14ac:dyDescent="0.2">
      <c r="B29" s="31" t="str">
        <f>IF(C25&lt;0.895,"DISTRIBUTION UNIFORMITY LESS THAN 90%","")</f>
        <v/>
      </c>
      <c r="C29" s="31"/>
    </row>
    <row r="33" spans="1:1" x14ac:dyDescent="0.2">
      <c r="A33" s="32" t="s">
        <v>28</v>
      </c>
    </row>
    <row r="34" spans="1:1" x14ac:dyDescent="0.2">
      <c r="A34" s="32" t="s">
        <v>85</v>
      </c>
    </row>
  </sheetData>
  <sheetProtection password="9B5A" sheet="1" objects="1" selectLockedCells="1"/>
  <mergeCells count="6">
    <mergeCell ref="E5:G5"/>
    <mergeCell ref="B5:C5"/>
    <mergeCell ref="B16:C16"/>
    <mergeCell ref="B28:C28"/>
    <mergeCell ref="B29:C29"/>
    <mergeCell ref="B2:G2"/>
  </mergeCells>
  <phoneticPr fontId="4" type="noConversion"/>
  <pageMargins left="0.75" right="0.75" top="1" bottom="1" header="0.5" footer="0.5"/>
  <pageSetup orientation="portrait" horizontalDpi="4294967295" verticalDpi="4294967295" r:id="rId1"/>
  <headerFooter alignWithMargins="0">
    <oddHeader>&amp;C&amp;"Arial,Bold"SPOT-SPITTER(R) Lateral Analysis</oddHeader>
    <oddFooter>&amp;L&amp;F&amp;R&amp;D, &amp;T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2</xdr:col>
                    <xdr:colOff>9525</xdr:colOff>
                    <xdr:row>5</xdr:row>
                    <xdr:rowOff>9525</xdr:rowOff>
                  </from>
                  <to>
                    <xdr:col>2</xdr:col>
                    <xdr:colOff>781050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9"/>
  <sheetViews>
    <sheetView workbookViewId="0">
      <selection activeCell="A36" sqref="A36"/>
    </sheetView>
  </sheetViews>
  <sheetFormatPr defaultRowHeight="12.75" x14ac:dyDescent="0.2"/>
  <cols>
    <col min="1" max="1" width="78" customWidth="1"/>
  </cols>
  <sheetData>
    <row r="2" spans="1:1" x14ac:dyDescent="0.2">
      <c r="A2" s="134" t="s">
        <v>20</v>
      </c>
    </row>
    <row r="3" spans="1:1" x14ac:dyDescent="0.2">
      <c r="A3" s="132" t="s">
        <v>72</v>
      </c>
    </row>
    <row r="4" spans="1:1" ht="12.75" customHeight="1" x14ac:dyDescent="0.2">
      <c r="A4" s="132" t="s">
        <v>73</v>
      </c>
    </row>
    <row r="5" spans="1:1" x14ac:dyDescent="0.2">
      <c r="A5" s="132" t="s">
        <v>74</v>
      </c>
    </row>
    <row r="6" spans="1:1" x14ac:dyDescent="0.2">
      <c r="A6" s="132" t="s">
        <v>75</v>
      </c>
    </row>
    <row r="7" spans="1:1" x14ac:dyDescent="0.2">
      <c r="A7" s="132" t="s">
        <v>76</v>
      </c>
    </row>
    <row r="10" spans="1:1" x14ac:dyDescent="0.2">
      <c r="A10" s="134" t="s">
        <v>77</v>
      </c>
    </row>
    <row r="11" spans="1:1" x14ac:dyDescent="0.2">
      <c r="A11" s="132" t="s">
        <v>78</v>
      </c>
    </row>
    <row r="13" spans="1:1" x14ac:dyDescent="0.2">
      <c r="A13" s="134" t="s">
        <v>79</v>
      </c>
    </row>
    <row r="14" spans="1:1" x14ac:dyDescent="0.2">
      <c r="A14" s="132" t="s">
        <v>80</v>
      </c>
    </row>
    <row r="16" spans="1:1" x14ac:dyDescent="0.2">
      <c r="A16" s="134" t="s">
        <v>81</v>
      </c>
    </row>
    <row r="17" spans="1:1" x14ac:dyDescent="0.2">
      <c r="A17" s="132" t="s">
        <v>82</v>
      </c>
    </row>
    <row r="18" spans="1:1" x14ac:dyDescent="0.2">
      <c r="A18" s="133" t="s">
        <v>83</v>
      </c>
    </row>
    <row r="19" spans="1:1" x14ac:dyDescent="0.2">
      <c r="A19" s="133" t="s">
        <v>84</v>
      </c>
    </row>
  </sheetData>
  <sheetProtection password="9B5A" sheet="1" selectLockedCells="1"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D25" sqref="D25"/>
    </sheetView>
  </sheetViews>
  <sheetFormatPr defaultRowHeight="12.75" x14ac:dyDescent="0.2"/>
  <cols>
    <col min="1" max="1" width="17.28515625" customWidth="1"/>
    <col min="2" max="2" width="17.7109375" customWidth="1"/>
    <col min="3" max="8" width="5.7109375" customWidth="1"/>
    <col min="9" max="9" width="18.85546875" customWidth="1"/>
  </cols>
  <sheetData>
    <row r="1" spans="1:9" x14ac:dyDescent="0.2">
      <c r="A1" s="33" t="s">
        <v>57</v>
      </c>
      <c r="B1" s="33" t="s">
        <v>30</v>
      </c>
      <c r="C1" s="34" t="s">
        <v>31</v>
      </c>
      <c r="D1" s="35"/>
      <c r="E1" s="36"/>
      <c r="F1" s="34" t="s">
        <v>32</v>
      </c>
      <c r="G1" s="35"/>
      <c r="H1" s="36"/>
      <c r="I1" s="37" t="s">
        <v>33</v>
      </c>
    </row>
    <row r="2" spans="1:9" ht="13.5" thickBot="1" x14ac:dyDescent="0.25">
      <c r="A2" s="38"/>
      <c r="B2" s="38"/>
      <c r="C2" s="39" t="s">
        <v>34</v>
      </c>
      <c r="D2" s="40" t="s">
        <v>35</v>
      </c>
      <c r="E2" s="41" t="s">
        <v>36</v>
      </c>
      <c r="F2" s="42" t="s">
        <v>37</v>
      </c>
      <c r="G2" s="40" t="s">
        <v>38</v>
      </c>
      <c r="H2" s="43" t="s">
        <v>39</v>
      </c>
      <c r="I2" s="44"/>
    </row>
    <row r="3" spans="1:9" x14ac:dyDescent="0.2">
      <c r="A3" s="97" t="s">
        <v>58</v>
      </c>
      <c r="B3" s="98" t="s">
        <v>59</v>
      </c>
      <c r="C3" s="99">
        <v>15</v>
      </c>
      <c r="D3" s="100">
        <v>0.21</v>
      </c>
      <c r="E3" s="101">
        <v>12.6</v>
      </c>
      <c r="F3" s="99">
        <v>1.03</v>
      </c>
      <c r="G3" s="102">
        <v>0.8</v>
      </c>
      <c r="H3" s="101">
        <v>48</v>
      </c>
      <c r="I3" s="103" t="s">
        <v>60</v>
      </c>
    </row>
    <row r="4" spans="1:9" x14ac:dyDescent="0.2">
      <c r="A4" s="97"/>
      <c r="B4" s="104" t="s">
        <v>42</v>
      </c>
      <c r="C4" s="99">
        <v>20</v>
      </c>
      <c r="D4" s="100">
        <v>0.25</v>
      </c>
      <c r="E4" s="101">
        <v>15</v>
      </c>
      <c r="F4" s="99">
        <v>1.38</v>
      </c>
      <c r="G4" s="102">
        <v>0.95</v>
      </c>
      <c r="H4" s="101">
        <v>57</v>
      </c>
      <c r="I4" s="103" t="s">
        <v>61</v>
      </c>
    </row>
    <row r="5" spans="1:9" x14ac:dyDescent="0.2">
      <c r="A5" s="97"/>
      <c r="B5" s="104" t="s">
        <v>44</v>
      </c>
      <c r="C5" s="99">
        <v>25</v>
      </c>
      <c r="D5" s="100">
        <v>0.28999999999999998</v>
      </c>
      <c r="E5" s="101">
        <v>17.399999999999999</v>
      </c>
      <c r="F5" s="99">
        <v>1.72</v>
      </c>
      <c r="G5" s="102">
        <v>1.1000000000000001</v>
      </c>
      <c r="H5" s="101">
        <v>66</v>
      </c>
      <c r="I5" s="103" t="s">
        <v>62</v>
      </c>
    </row>
    <row r="6" spans="1:9" x14ac:dyDescent="0.2">
      <c r="A6" s="105"/>
      <c r="B6" s="106"/>
      <c r="C6" s="107"/>
      <c r="D6" s="108"/>
      <c r="E6" s="109"/>
      <c r="F6" s="107"/>
      <c r="G6" s="108"/>
      <c r="H6" s="109"/>
      <c r="I6" s="109"/>
    </row>
    <row r="7" spans="1:9" x14ac:dyDescent="0.2">
      <c r="A7" s="110" t="s">
        <v>63</v>
      </c>
      <c r="B7" s="45" t="s">
        <v>40</v>
      </c>
      <c r="C7" s="46">
        <v>15</v>
      </c>
      <c r="D7" s="47">
        <v>0.16</v>
      </c>
      <c r="E7" s="48">
        <v>9.6</v>
      </c>
      <c r="F7" s="46">
        <v>1.03</v>
      </c>
      <c r="G7" s="49">
        <v>0.61</v>
      </c>
      <c r="H7" s="48">
        <v>36.6</v>
      </c>
      <c r="I7" s="50" t="s">
        <v>41</v>
      </c>
    </row>
    <row r="8" spans="1:9" x14ac:dyDescent="0.2">
      <c r="A8" s="110"/>
      <c r="B8" s="45" t="s">
        <v>42</v>
      </c>
      <c r="C8" s="46">
        <v>20</v>
      </c>
      <c r="D8" s="47">
        <v>0.19</v>
      </c>
      <c r="E8" s="48">
        <v>11.4</v>
      </c>
      <c r="F8" s="46">
        <v>1.38</v>
      </c>
      <c r="G8" s="49">
        <v>0.72</v>
      </c>
      <c r="H8" s="48">
        <v>43.2</v>
      </c>
      <c r="I8" s="50" t="s">
        <v>43</v>
      </c>
    </row>
    <row r="9" spans="1:9" x14ac:dyDescent="0.2">
      <c r="A9" s="110"/>
      <c r="B9" s="45" t="s">
        <v>44</v>
      </c>
      <c r="C9" s="46">
        <v>25</v>
      </c>
      <c r="D9" s="47">
        <v>0.22</v>
      </c>
      <c r="E9" s="48">
        <v>13.2</v>
      </c>
      <c r="F9" s="46">
        <v>1.72</v>
      </c>
      <c r="G9" s="49">
        <v>0.84</v>
      </c>
      <c r="H9" s="48">
        <v>50.4</v>
      </c>
      <c r="I9" s="50" t="s">
        <v>45</v>
      </c>
    </row>
    <row r="10" spans="1:9" x14ac:dyDescent="0.2">
      <c r="A10" s="111"/>
      <c r="B10" s="51"/>
      <c r="C10" s="52"/>
      <c r="D10" s="53"/>
      <c r="E10" s="54"/>
      <c r="F10" s="52"/>
      <c r="G10" s="53"/>
      <c r="H10" s="54"/>
      <c r="I10" s="54" t="s">
        <v>46</v>
      </c>
    </row>
    <row r="11" spans="1:9" x14ac:dyDescent="0.2">
      <c r="A11" s="112" t="s">
        <v>64</v>
      </c>
      <c r="B11" s="55" t="s">
        <v>47</v>
      </c>
      <c r="C11" s="56">
        <v>15</v>
      </c>
      <c r="D11" s="57">
        <v>0.09</v>
      </c>
      <c r="E11" s="58">
        <v>5.4</v>
      </c>
      <c r="F11" s="56">
        <v>1.03</v>
      </c>
      <c r="G11" s="59">
        <v>0.34</v>
      </c>
      <c r="H11" s="58">
        <v>20.399999999999999</v>
      </c>
      <c r="I11" s="60" t="s">
        <v>48</v>
      </c>
    </row>
    <row r="12" spans="1:9" x14ac:dyDescent="0.2">
      <c r="A12" s="112"/>
      <c r="B12" s="55" t="s">
        <v>42</v>
      </c>
      <c r="C12" s="56">
        <v>20</v>
      </c>
      <c r="D12" s="57">
        <v>0.11</v>
      </c>
      <c r="E12" s="58">
        <v>6.6</v>
      </c>
      <c r="F12" s="56">
        <v>1.38</v>
      </c>
      <c r="G12" s="59">
        <v>0.42</v>
      </c>
      <c r="H12" s="58">
        <v>25.2</v>
      </c>
      <c r="I12" s="60" t="s">
        <v>43</v>
      </c>
    </row>
    <row r="13" spans="1:9" x14ac:dyDescent="0.2">
      <c r="A13" s="112"/>
      <c r="B13" s="55" t="s">
        <v>44</v>
      </c>
      <c r="C13" s="56">
        <v>25</v>
      </c>
      <c r="D13" s="57">
        <v>0.12</v>
      </c>
      <c r="E13" s="58">
        <v>7.2</v>
      </c>
      <c r="F13" s="56">
        <v>1.72</v>
      </c>
      <c r="G13" s="59">
        <v>0.45</v>
      </c>
      <c r="H13" s="58">
        <v>27</v>
      </c>
      <c r="I13" s="60" t="s">
        <v>49</v>
      </c>
    </row>
    <row r="14" spans="1:9" x14ac:dyDescent="0.2">
      <c r="A14" s="113"/>
      <c r="B14" s="61"/>
      <c r="C14" s="62"/>
      <c r="D14" s="63"/>
      <c r="E14" s="64"/>
      <c r="F14" s="62"/>
      <c r="G14" s="63"/>
      <c r="H14" s="64"/>
      <c r="I14" s="64" t="s">
        <v>46</v>
      </c>
    </row>
    <row r="15" spans="1:9" x14ac:dyDescent="0.2">
      <c r="A15" s="114" t="s">
        <v>65</v>
      </c>
      <c r="B15" s="65" t="s">
        <v>50</v>
      </c>
      <c r="C15" s="66">
        <v>15</v>
      </c>
      <c r="D15" s="67">
        <v>0.06</v>
      </c>
      <c r="E15" s="68">
        <v>3.6</v>
      </c>
      <c r="F15" s="66">
        <v>1.03</v>
      </c>
      <c r="G15" s="69">
        <v>0.23</v>
      </c>
      <c r="H15" s="68">
        <v>13.8</v>
      </c>
      <c r="I15" s="70" t="s">
        <v>51</v>
      </c>
    </row>
    <row r="16" spans="1:9" x14ac:dyDescent="0.2">
      <c r="A16" s="114"/>
      <c r="B16" s="65" t="s">
        <v>42</v>
      </c>
      <c r="C16" s="66">
        <v>20</v>
      </c>
      <c r="D16" s="67">
        <v>7.0000000000000007E-2</v>
      </c>
      <c r="E16" s="68">
        <v>4.2</v>
      </c>
      <c r="F16" s="66">
        <v>1.38</v>
      </c>
      <c r="G16" s="69">
        <v>0.27</v>
      </c>
      <c r="H16" s="68">
        <v>16.2</v>
      </c>
      <c r="I16" s="70" t="s">
        <v>43</v>
      </c>
    </row>
    <row r="17" spans="1:9" x14ac:dyDescent="0.2">
      <c r="A17" s="114"/>
      <c r="B17" s="65" t="s">
        <v>44</v>
      </c>
      <c r="C17" s="66">
        <v>25</v>
      </c>
      <c r="D17" s="67">
        <v>0.08</v>
      </c>
      <c r="E17" s="68">
        <v>48</v>
      </c>
      <c r="F17" s="66">
        <v>1.72</v>
      </c>
      <c r="G17" s="69">
        <v>0.31</v>
      </c>
      <c r="H17" s="68">
        <v>18.600000000000001</v>
      </c>
      <c r="I17" s="70" t="s">
        <v>52</v>
      </c>
    </row>
    <row r="18" spans="1:9" x14ac:dyDescent="0.2">
      <c r="A18" s="115"/>
      <c r="B18" s="71"/>
      <c r="C18" s="72"/>
      <c r="D18" s="73"/>
      <c r="E18" s="74"/>
      <c r="F18" s="72"/>
      <c r="G18" s="73"/>
      <c r="H18" s="74"/>
      <c r="I18" s="74" t="s">
        <v>46</v>
      </c>
    </row>
    <row r="19" spans="1:9" x14ac:dyDescent="0.2">
      <c r="A19" s="116" t="s">
        <v>66</v>
      </c>
      <c r="B19" s="75" t="s">
        <v>53</v>
      </c>
      <c r="C19" s="76">
        <v>15</v>
      </c>
      <c r="D19" s="77">
        <v>0.09</v>
      </c>
      <c r="E19" s="78">
        <v>5.4</v>
      </c>
      <c r="F19" s="76">
        <v>1.03</v>
      </c>
      <c r="G19" s="79">
        <v>0.34</v>
      </c>
      <c r="H19" s="78">
        <v>20.399999999999999</v>
      </c>
      <c r="I19" s="80" t="s">
        <v>48</v>
      </c>
    </row>
    <row r="20" spans="1:9" x14ac:dyDescent="0.2">
      <c r="A20" s="116"/>
      <c r="B20" s="75" t="s">
        <v>54</v>
      </c>
      <c r="C20" s="76">
        <v>20</v>
      </c>
      <c r="D20" s="77">
        <v>0.11</v>
      </c>
      <c r="E20" s="78">
        <v>6.6</v>
      </c>
      <c r="F20" s="76">
        <v>1.38</v>
      </c>
      <c r="G20" s="79">
        <v>0.42</v>
      </c>
      <c r="H20" s="78">
        <v>25.2</v>
      </c>
      <c r="I20" s="80" t="s">
        <v>43</v>
      </c>
    </row>
    <row r="21" spans="1:9" x14ac:dyDescent="0.2">
      <c r="A21" s="116"/>
      <c r="B21" s="75" t="s">
        <v>44</v>
      </c>
      <c r="C21" s="76">
        <v>25</v>
      </c>
      <c r="D21" s="77">
        <v>0.13</v>
      </c>
      <c r="E21" s="78">
        <v>7.8</v>
      </c>
      <c r="F21" s="76">
        <v>1.72</v>
      </c>
      <c r="G21" s="79">
        <v>0.5</v>
      </c>
      <c r="H21" s="78">
        <v>30</v>
      </c>
      <c r="I21" s="80" t="s">
        <v>49</v>
      </c>
    </row>
    <row r="22" spans="1:9" x14ac:dyDescent="0.2">
      <c r="A22" s="117"/>
      <c r="B22" s="81"/>
      <c r="C22" s="82"/>
      <c r="D22" s="83"/>
      <c r="E22" s="84"/>
      <c r="F22" s="82"/>
      <c r="G22" s="83"/>
      <c r="H22" s="84"/>
      <c r="I22" s="84" t="s">
        <v>46</v>
      </c>
    </row>
    <row r="23" spans="1:9" x14ac:dyDescent="0.2">
      <c r="A23" s="118" t="s">
        <v>67</v>
      </c>
      <c r="B23" s="85" t="s">
        <v>55</v>
      </c>
      <c r="C23" s="86">
        <v>15</v>
      </c>
      <c r="D23" s="87">
        <v>0.04</v>
      </c>
      <c r="E23" s="88">
        <v>2.4</v>
      </c>
      <c r="F23" s="86">
        <v>1.03</v>
      </c>
      <c r="G23" s="89">
        <v>0.15</v>
      </c>
      <c r="H23" s="88">
        <v>9</v>
      </c>
      <c r="I23" s="70" t="s">
        <v>51</v>
      </c>
    </row>
    <row r="24" spans="1:9" x14ac:dyDescent="0.2">
      <c r="A24" s="118"/>
      <c r="B24" s="85" t="s">
        <v>54</v>
      </c>
      <c r="C24" s="86">
        <v>20</v>
      </c>
      <c r="D24" s="87">
        <v>0.05</v>
      </c>
      <c r="E24" s="88">
        <v>3</v>
      </c>
      <c r="F24" s="86">
        <v>1.38</v>
      </c>
      <c r="G24" s="89">
        <v>0.19</v>
      </c>
      <c r="H24" s="88">
        <v>11.4</v>
      </c>
      <c r="I24" s="70" t="s">
        <v>43</v>
      </c>
    </row>
    <row r="25" spans="1:9" x14ac:dyDescent="0.2">
      <c r="A25" s="118"/>
      <c r="B25" s="85" t="s">
        <v>44</v>
      </c>
      <c r="C25" s="86">
        <v>25</v>
      </c>
      <c r="D25" s="87">
        <v>0.06</v>
      </c>
      <c r="E25" s="88">
        <v>3.6</v>
      </c>
      <c r="F25" s="86">
        <v>1.72</v>
      </c>
      <c r="G25" s="89">
        <v>0.23</v>
      </c>
      <c r="H25" s="88">
        <v>13.8</v>
      </c>
      <c r="I25" s="70" t="s">
        <v>52</v>
      </c>
    </row>
    <row r="26" spans="1:9" x14ac:dyDescent="0.2">
      <c r="A26" s="119"/>
      <c r="B26" s="90"/>
      <c r="C26" s="91"/>
      <c r="D26" s="92"/>
      <c r="E26" s="93"/>
      <c r="F26" s="91"/>
      <c r="G26" s="92"/>
      <c r="H26" s="93"/>
      <c r="I26" s="74" t="s">
        <v>46</v>
      </c>
    </row>
    <row r="27" spans="1:9" x14ac:dyDescent="0.2">
      <c r="A27" s="120" t="s">
        <v>68</v>
      </c>
      <c r="B27" s="121" t="s">
        <v>69</v>
      </c>
      <c r="C27" s="122">
        <v>15</v>
      </c>
      <c r="D27" s="123">
        <v>0.15</v>
      </c>
      <c r="E27" s="124">
        <v>9</v>
      </c>
      <c r="F27" s="122">
        <v>1.03</v>
      </c>
      <c r="G27" s="125">
        <v>0.56999999999999995</v>
      </c>
      <c r="H27" s="124">
        <v>34.200000000000003</v>
      </c>
      <c r="I27" s="126" t="s">
        <v>70</v>
      </c>
    </row>
    <row r="28" spans="1:9" x14ac:dyDescent="0.2">
      <c r="A28" s="120"/>
      <c r="B28" s="121" t="s">
        <v>71</v>
      </c>
      <c r="C28" s="122">
        <v>20</v>
      </c>
      <c r="D28" s="123">
        <v>0.18</v>
      </c>
      <c r="E28" s="124">
        <v>10.8</v>
      </c>
      <c r="F28" s="122">
        <v>1.38</v>
      </c>
      <c r="G28" s="125">
        <v>0.69</v>
      </c>
      <c r="H28" s="124">
        <v>41.4</v>
      </c>
      <c r="I28" s="126"/>
    </row>
    <row r="29" spans="1:9" x14ac:dyDescent="0.2">
      <c r="A29" s="120"/>
      <c r="B29" s="121" t="s">
        <v>44</v>
      </c>
      <c r="C29" s="122">
        <v>25</v>
      </c>
      <c r="D29" s="123">
        <v>0.21</v>
      </c>
      <c r="E29" s="124">
        <v>12.6</v>
      </c>
      <c r="F29" s="122">
        <v>1.72</v>
      </c>
      <c r="G29" s="125">
        <v>0.8</v>
      </c>
      <c r="H29" s="124">
        <v>48</v>
      </c>
      <c r="I29" s="126"/>
    </row>
    <row r="30" spans="1:9" x14ac:dyDescent="0.2">
      <c r="A30" s="127"/>
      <c r="B30" s="128"/>
      <c r="C30" s="129"/>
      <c r="D30" s="130"/>
      <c r="E30" s="131"/>
      <c r="F30" s="129"/>
      <c r="G30" s="130"/>
      <c r="H30" s="131"/>
      <c r="I30" s="131"/>
    </row>
    <row r="31" spans="1:9" ht="13.5" thickBot="1" x14ac:dyDescent="0.25">
      <c r="A31" s="94" t="s">
        <v>56</v>
      </c>
      <c r="B31" s="95"/>
      <c r="C31" s="95"/>
      <c r="D31" s="95"/>
      <c r="E31" s="95"/>
      <c r="F31" s="95"/>
      <c r="G31" s="95"/>
      <c r="H31" s="95"/>
      <c r="I31" s="96"/>
    </row>
  </sheetData>
  <sheetProtection password="9B5A" sheet="1" objects="1" scenarios="1" selectLockedCells="1"/>
  <mergeCells count="6">
    <mergeCell ref="A1:A2"/>
    <mergeCell ref="B1:B2"/>
    <mergeCell ref="C1:E1"/>
    <mergeCell ref="F1:H1"/>
    <mergeCell ref="I1:I2"/>
    <mergeCell ref="A31:I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Calculator</vt:lpstr>
      <vt:lpstr>Instructions</vt:lpstr>
      <vt:lpstr>SPITTER Specs</vt:lpstr>
    </vt:vector>
  </TitlesOfParts>
  <Company>Dell Computer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F. Butler</dc:creator>
  <cp:lastModifiedBy>Jack</cp:lastModifiedBy>
  <cp:lastPrinted>2002-05-03T19:52:42Z</cp:lastPrinted>
  <dcterms:created xsi:type="dcterms:W3CDTF">2002-05-03T18:16:58Z</dcterms:created>
  <dcterms:modified xsi:type="dcterms:W3CDTF">2013-05-14T03:58:27Z</dcterms:modified>
</cp:coreProperties>
</file>